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nki\Desktop\"/>
    </mc:Choice>
  </mc:AlternateContent>
  <xr:revisionPtr revIDLastSave="0" documentId="13_ncr:1_{0E162E72-B958-4382-95E2-B218F1786588}" xr6:coauthVersionLast="45" xr6:coauthVersionMax="45" xr10:uidLastSave="{00000000-0000-0000-0000-000000000000}"/>
  <bookViews>
    <workbookView xWindow="-20160" yWindow="-16320" windowWidth="29040" windowHeight="15840" tabRatio="821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6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<sst xmlns="http://schemas.openxmlformats.org/spreadsheetml/2006/main" count="527" uniqueCount="351">
  <si>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</si>
  <si>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</si>
  <si>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</si>
  <si>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</si>
  <si>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</si>
  <si>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</si>
  <si>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</si>
  <si>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</si>
  <si>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</si>
  <si>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</si>
  <si>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</si>
  <si>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</si>
  <si>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</si>
  <si>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</si>
  <si>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</si>
  <si>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</si>
  <si>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</si>
  <si>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</si>
  <si>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</si>
  <si>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</si>
  <si>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</si>
  <si>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</si>
  <si>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</si>
  <si>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</si>
  <si>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</si>
  <si>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</si>
  <si>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</si>
  <si>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</si>
  <si>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</si>
  <si>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</si>
  <si>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</si>
  <si>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</si>
  <si>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</si>
  <si>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</si>
  <si>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</si>
  <si>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</si>
  <si>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</si>
  <si>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</si>
  <si>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</si>
  <si>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</si>
  <si>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</si>
  <si>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</si>
  <si>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</si>
  <si>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</si>
  <si>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</si>
  <si>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</si>
  <si>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</si>
  <si>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</si>
  <si>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</si>
  <si>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</si>
  <si>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</si>
  <si>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</si>
  <si>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</si>
  <si>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</si>
  <si>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</si>
  <si>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</si>
  <si>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</si>
  <si>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</si>
  <si>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</si>
  <si>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</si>
  <si>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</si>
  <si>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</si>
  <si>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</si>
  <si>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</si>
  <si>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</si>
  <si>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</si>
  <si>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</si>
  <si>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</si>
  <si>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</si>
  <si>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</si>
  <si>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</si>
  <si>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</si>
  <si>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</si>
  <si>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</si>
  <si>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</si>
  <si>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</si>
  <si>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</si>
  <si>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</si>
  <si>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</si>
  <si>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</si>
  <si>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</si>
  <si>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</si>
  <si>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</si>
  <si>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</si>
  <si>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</si>
  <si>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</si>
  <si>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</si>
  <si>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</si>
  <si>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</si>
  <si>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</si>
  <si>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</si>
  <si>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</si>
  <si>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</si>
  <si>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</si>
  <si>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</si>
  <si>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</si>
  <si>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</si>
  <si>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</si>
  <si>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</si>
  <si>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</si>
  <si>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</si>
  <si>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</si>
  <si>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</si>
  <si>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</si>
  <si>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</si>
  <si>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</si>
  <si>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</si>
  <si>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</si>
  <si>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</si>
  <si>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</si>
  <si>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</si>
  <si>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</si>
  <si>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</si>
  <si>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</si>
  <si>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</si>
  <si>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</si>
  <si>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</si>
  <si>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</si>
  <si>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</si>
  <si>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</si>
  <si>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</si>
  <si>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</si>
  <si>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</si>
  <si>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</si>
  <si>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</si>
  <si>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</si>
  <si>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</si>
  <si>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</si>
  <si>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</si>
  <si>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</si>
  <si>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</si>
  <si>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</si>
  <si>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</si>
  <si>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</si>
  <si>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</si>
  <si>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</si>
  <si>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</si>
  <si>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</si>
  <si>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</si>
  <si>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</si>
  <si>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</si>
  <si>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</si>
  <si>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</si>
  <si>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</si>
  <si>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</si>
  <si>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</si>
  <si>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</si>
  <si>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</si>
  <si>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</si>
  <si>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</si>
  <si>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</si>
  <si>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</si>
  <si>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</si>
  <si>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</si>
  <si>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</si>
  <si>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</si>
  <si>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</si>
  <si>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</si>
  <si>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</si>
  <si>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</si>
  <si>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</si>
  <si>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</si>
  <si>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</si>
  <si>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</si>
  <si>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</si>
  <si>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</si>
  <si>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</si>
  <si>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</si>
  <si>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</si>
  <si>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</si>
  <si>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</si>
  <si>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</si>
  <si>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</si>
  <si>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</si>
  <si>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</si>
  <si>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</si>
  <si>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</si>
  <si>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</si>
  <si>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</si>
  <si>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</si>
  <si>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</si>
  <si>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</si>
  <si>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</si>
  <si>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</si>
  <si>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</si>
  <si>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</si>
  <si>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</si>
  <si>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</si>
  <si>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</si>
  <si>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</si>
  <si>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</si>
  <si>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</si>
  <si>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</si>
  <si>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</si>
  <si>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</si>
  <si>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</si>
  <si>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</si>
  <si>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</si>
  <si>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</si>
  <si>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</si>
  <si>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</si>
  <si>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</si>
  <si>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</si>
  <si>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</si>
  <si>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</si>
  <si>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</si>
  <si>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</si>
  <si>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</si>
  <si>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</si>
  <si>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</si>
  <si>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</si>
  <si>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</si>
  <si>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</si>
  <si>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</si>
  <si>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</si>
  <si>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</si>
  <si>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</si>
  <si>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</si>
  <si>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</si>
  <si>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</si>
  <si>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</si>
  <si>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</si>
  <si>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</si>
  <si>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</si>
  <si>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</si>
  <si>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</si>
  <si>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</si>
  <si>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</si>
  <si>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</si>
  <si>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</si>
  <si>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</si>
  <si>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</si>
  <si>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</si>
  <si>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</si>
  <si>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</si>
  <si>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</si>
  <si>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</si>
  <si>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</si>
  <si>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</si>
  <si>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</si>
  <si>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</si>
  <si>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</si>
  <si>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</si>
  <si>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</si>
  <si>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</si>
  <si>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</si>
  <si>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</si>
  <si>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</si>
  <si>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</si>
  <si>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</si>
  <si>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</si>
  <si>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</si>
  <si>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</si>
  <si>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</si>
  <si>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</si>
  <si>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</si>
  <si>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</si>
  <si>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</si>
  <si>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</si>
  <si>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</si>
  <si>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</si>
  <si>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</si>
  <si>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</si>
  <si>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</si>
  <si>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</si>
  <si>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</si>
  <si>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</si>
  <si>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</si>
  <si>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</si>
  <si>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</si>
  <si>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</si>
  <si>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</si>
  <si>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</si>
  <si>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</si>
  <si>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</si>
  <si>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</si>
  <si>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</si>
  <si>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</si>
  <si>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</si>
  <si>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</si>
  <si>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</si>
  <si>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</si>
  <si>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</si>
  <si>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</si>
  <si>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</si>
  <si>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</si>
  <si>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</si>
  <si>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</si>
  <si>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</si>
  <si>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</si>
  <si>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</si>
  <si>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</si>
  <si>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</si>
  <si>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</si>
  <si>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</si>
  <si>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</si>
  <si>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</si>
  <si>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</si>
  <si>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</si>
  <si>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</si>
  <si>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</si>
  <si>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</si>
  <si>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</si>
  <si>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</si>
  <si>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</si>
  <si>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</si>
  <si>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</si>
  <si>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</si>
  <si>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</si>
  <si>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</si>
  <si>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</si>
  <si>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</si>
  <si>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</si>
  <si>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</si>
  <si>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</si>
  <si>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</si>
  <si>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</si>
  <si>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</si>
  <si>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</si>
  <si>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</si>
  <si>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</si>
  <si>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</si>
  <si>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</si>
  <si>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</si>
  <si>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</si>
  <si>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</si>
  <si>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</si>
  <si>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</si>
  <si>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</si>
  <si>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</si>
  <si>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</si>
  <si>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</si>
  <si>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</si>
  <si>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</si>
  <si>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</si>
  <si>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</si>
  <si>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</si>
  <si>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</si>
  <si>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</si>
  <si>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</si>
  <si>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</si>
  <si>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</si>
  <si>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-</t>
    <phoneticPr fontId="11"/>
  </si>
  <si>
    <t>※</t>
  </si>
  <si>
    <t>純資産変動計算書</t>
  </si>
  <si>
    <t>自　平成３０年４月１日　</t>
    <phoneticPr fontId="11"/>
  </si>
  <si>
    <t>-</t>
    <phoneticPr fontId="11"/>
  </si>
  <si>
    <t>資金収支計算書</t>
  </si>
  <si>
    <t>至　平成３１年３月３１日</t>
    <phoneticPr fontId="11"/>
  </si>
  <si>
    <t>貸借対照表</t>
  </si>
  <si>
    <t>（平成３１年３月３１日現在）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</si>
</sst>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Y73"/>
  <sheetViews>
    <sheetView showGridLines="0" tabSelected="1" view="pageBreakPreview" topLeftCell="C1" zoomScale="85" zoomScaleNormal="70" zoomScaleSheetLayoutView="85" workbookViewId="0">
      <selection activeCell="C1" sqref="C1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51" s="6" customFormat="1" ht="13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1" ht="23.25" customHeight="1" x14ac:dyDescent="0.35">
      <c r="C2" s="8"/>
      <c r="D2" s="224" t="s">
        <v>349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51" ht="21" customHeight="1" x14ac:dyDescent="0.2">
      <c r="D3" s="225" t="s">
        <v>350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51" s="11" customFormat="1" ht="16.5" customHeight="1" thickBot="1" x14ac:dyDescent="0.25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51" s="16" customFormat="1" ht="14.25" customHeight="1" thickBot="1" x14ac:dyDescent="0.25">
      <c r="A5" s="15" t="s">
        <v>314</v>
      </c>
      <c r="B5" s="15" t="s">
        <v>315</v>
      </c>
      <c r="D5" s="226" t="s">
        <v>0</v>
      </c>
      <c r="E5" s="227"/>
      <c r="F5" s="227"/>
      <c r="G5" s="227"/>
      <c r="H5" s="227"/>
      <c r="I5" s="227"/>
      <c r="J5" s="227"/>
      <c r="K5" s="228"/>
      <c r="L5" s="228"/>
      <c r="M5" s="228"/>
      <c r="N5" s="228"/>
      <c r="O5" s="228"/>
      <c r="P5" s="229" t="s">
        <v>316</v>
      </c>
      <c r="Q5" s="230"/>
      <c r="R5" s="227" t="s">
        <v>0</v>
      </c>
      <c r="S5" s="227"/>
      <c r="T5" s="227"/>
      <c r="U5" s="227"/>
      <c r="V5" s="227"/>
      <c r="W5" s="227"/>
      <c r="X5" s="227"/>
      <c r="Y5" s="227"/>
      <c r="Z5" s="229" t="s">
        <v>316</v>
      </c>
      <c r="AA5" s="230"/>
    </row>
    <row r="6" spans="1:51" ht="14.65" customHeight="1" x14ac:dyDescent="0.2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X6" s="223"/>
      <c r="AY6" s="223"/>
    </row>
    <row r="7" spans="1:51" ht="14.65" customHeight="1" x14ac:dyDescent="0.2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26612946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7636321</v>
      </c>
      <c r="AA7" s="27"/>
      <c r="AD7" s="9">
        <f>IF(AND(AD8="-",AD36="-",AD39="-"),"-",SUM(AD8,AD36,AD39))</f>
        <v>26612946047</v>
      </c>
      <c r="AE7" s="9">
        <f>IF(COUNTIF(AE8:AE12,"-")=COUNTA(AE8:AE12),"-",SUM(AE8:AE12))</f>
        <v>7636321201</v>
      </c>
      <c r="AX7" s="223"/>
      <c r="AY7" s="223"/>
    </row>
    <row r="8" spans="1:51" ht="14.65" customHeight="1" x14ac:dyDescent="0.2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26212878</v>
      </c>
      <c r="Q8" s="26"/>
      <c r="R8" s="19"/>
      <c r="S8" s="19"/>
      <c r="T8" s="19" t="s">
        <v>319</v>
      </c>
      <c r="U8" s="19"/>
      <c r="V8" s="19"/>
      <c r="W8" s="19"/>
      <c r="X8" s="19"/>
      <c r="Y8" s="18"/>
      <c r="Z8" s="25">
        <v>6737903</v>
      </c>
      <c r="AA8" s="27"/>
      <c r="AD8" s="9">
        <f>IF(AND(AD9="-",AD25="-",COUNTIF(AD34:AD35,"-")=COUNTA(AD34:AD35)),"-",SUM(AD9,AD25,AD34:AD35))</f>
        <v>26212878082</v>
      </c>
      <c r="AE8" s="9">
        <v>6737903201</v>
      </c>
      <c r="AX8" s="223"/>
      <c r="AY8" s="223"/>
    </row>
    <row r="9" spans="1:51" ht="14.65" customHeight="1" x14ac:dyDescent="0.2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9719875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9719875256</v>
      </c>
      <c r="AE9" s="9">
        <v>0</v>
      </c>
      <c r="AX9" s="223"/>
      <c r="AY9" s="223"/>
    </row>
    <row r="10" spans="1:51" ht="14.65" customHeight="1" x14ac:dyDescent="0.2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1267439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898418</v>
      </c>
      <c r="AA10" s="27"/>
      <c r="AD10" s="9">
        <v>1267439136</v>
      </c>
      <c r="AE10" s="9">
        <v>898418000</v>
      </c>
      <c r="AX10" s="223"/>
      <c r="AY10" s="223"/>
    </row>
    <row r="11" spans="1:51" ht="14.65" customHeight="1" x14ac:dyDescent="0.2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44709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334</v>
      </c>
      <c r="AA11" s="27"/>
      <c r="AD11" s="9">
        <v>44708800</v>
      </c>
      <c r="AE11" s="9" t="s">
        <v>11</v>
      </c>
      <c r="AX11" s="223"/>
      <c r="AY11" s="223"/>
    </row>
    <row r="12" spans="1:51" ht="14.65" customHeight="1" x14ac:dyDescent="0.2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15691772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 t="s">
        <v>334</v>
      </c>
      <c r="AA12" s="27"/>
      <c r="AD12" s="9">
        <v>15691771924</v>
      </c>
      <c r="AE12" s="9" t="s">
        <v>11</v>
      </c>
      <c r="AX12" s="223"/>
      <c r="AY12" s="223"/>
    </row>
    <row r="13" spans="1:51" ht="14.65" customHeight="1" x14ac:dyDescent="0.2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-8243615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863727</v>
      </c>
      <c r="AA13" s="27" t="s">
        <v>343</v>
      </c>
      <c r="AD13" s="9">
        <v>-8243614870</v>
      </c>
      <c r="AE13" s="9">
        <f>IF(COUNTIF(AE14:AE21,"-")=COUNTA(AE14:AE21),"-",SUM(AE14:AE21))</f>
        <v>863726613</v>
      </c>
      <c r="AX13" s="223"/>
      <c r="AY13" s="223"/>
    </row>
    <row r="14" spans="1:51" ht="14.65" customHeight="1" x14ac:dyDescent="0.2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2263707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766088</v>
      </c>
      <c r="AA14" s="27"/>
      <c r="AD14" s="9">
        <v>2263707255</v>
      </c>
      <c r="AE14" s="9">
        <v>766087752</v>
      </c>
      <c r="AX14" s="223"/>
      <c r="AY14" s="223"/>
    </row>
    <row r="15" spans="1:51" ht="14.65" customHeight="1" x14ac:dyDescent="0.2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-1479779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0</v>
      </c>
      <c r="AA15" s="27"/>
      <c r="AD15" s="9">
        <v>-1479779309</v>
      </c>
      <c r="AE15" s="9">
        <v>0</v>
      </c>
      <c r="AX15" s="223"/>
      <c r="AY15" s="223"/>
    </row>
    <row r="16" spans="1:51" ht="14.65" customHeight="1" x14ac:dyDescent="0.2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 t="s">
        <v>11</v>
      </c>
      <c r="AE16" s="9" t="s">
        <v>11</v>
      </c>
      <c r="AX16" s="223"/>
      <c r="AY16" s="223"/>
    </row>
    <row r="17" spans="1:51" ht="14.65" customHeight="1" x14ac:dyDescent="0.2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334</v>
      </c>
      <c r="AA17" s="27"/>
      <c r="AD17" s="9" t="s">
        <v>11</v>
      </c>
      <c r="AE17" s="9" t="s">
        <v>11</v>
      </c>
      <c r="AX17" s="223"/>
      <c r="AY17" s="223"/>
    </row>
    <row r="18" spans="1:51" ht="14.65" customHeight="1" x14ac:dyDescent="0.2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 t="s">
        <v>336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  <c r="AX18" s="223"/>
      <c r="AY18" s="223"/>
    </row>
    <row r="19" spans="1:51" ht="14.65" customHeight="1" x14ac:dyDescent="0.2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61680</v>
      </c>
      <c r="AA19" s="27"/>
      <c r="AD19" s="9" t="s">
        <v>11</v>
      </c>
      <c r="AE19" s="9">
        <v>61680455</v>
      </c>
      <c r="AX19" s="223"/>
      <c r="AY19" s="223"/>
    </row>
    <row r="20" spans="1:51" ht="14.65" customHeight="1" x14ac:dyDescent="0.2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 t="s">
        <v>336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35958</v>
      </c>
      <c r="AA20" s="27"/>
      <c r="AD20" s="9" t="s">
        <v>11</v>
      </c>
      <c r="AE20" s="9">
        <v>35958406</v>
      </c>
      <c r="AX20" s="223"/>
      <c r="AY20" s="223"/>
    </row>
    <row r="21" spans="1:51" ht="14.65" customHeight="1" x14ac:dyDescent="0.2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 t="s">
        <v>334</v>
      </c>
      <c r="AA21" s="27"/>
      <c r="AD21" s="9" t="s">
        <v>11</v>
      </c>
      <c r="AE21" s="9" t="s">
        <v>11</v>
      </c>
      <c r="AX21" s="223"/>
      <c r="AY21" s="223"/>
    </row>
    <row r="22" spans="1:51" ht="14.65" customHeight="1" x14ac:dyDescent="0.2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 t="s">
        <v>334</v>
      </c>
      <c r="Q22" s="26"/>
      <c r="R22" s="231" t="s">
        <v>99</v>
      </c>
      <c r="S22" s="232"/>
      <c r="T22" s="232"/>
      <c r="U22" s="232"/>
      <c r="V22" s="232"/>
      <c r="W22" s="232"/>
      <c r="X22" s="232"/>
      <c r="Y22" s="232"/>
      <c r="Z22" s="30">
        <v>8500048</v>
      </c>
      <c r="AA22" s="31"/>
      <c r="AD22" s="9" t="s">
        <v>11</v>
      </c>
      <c r="AE22" s="9">
        <f>IF(AND(AE7="-",AE13="-"),"-",SUM(AE7,AE13))</f>
        <v>8500047814</v>
      </c>
      <c r="AX22" s="223"/>
      <c r="AY22" s="223"/>
    </row>
    <row r="23" spans="1:51" ht="14.65" customHeight="1" x14ac:dyDescent="0.2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  <c r="AX23" s="223"/>
      <c r="AY23" s="223"/>
    </row>
    <row r="24" spans="1:51" ht="14.65" customHeight="1" x14ac:dyDescent="0.2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175642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27434639</v>
      </c>
      <c r="AA24" s="27"/>
      <c r="AD24" s="9">
        <v>175642320</v>
      </c>
      <c r="AE24" s="9">
        <v>27434639418</v>
      </c>
      <c r="AX24" s="223"/>
      <c r="AY24" s="223"/>
    </row>
    <row r="25" spans="1:51" ht="14.65" customHeight="1" x14ac:dyDescent="0.2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16295956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-8240976</v>
      </c>
      <c r="AA25" s="27"/>
      <c r="AD25" s="9">
        <f>IF(COUNTIF(AD26:AD33,"-")=COUNTA(AD26:AD33),"-",SUM(AD26:AD33))</f>
        <v>16295956059</v>
      </c>
      <c r="AE25" s="9">
        <v>-8240975824</v>
      </c>
      <c r="AX25" s="223"/>
      <c r="AY25" s="223"/>
    </row>
    <row r="26" spans="1:51" ht="14.65" customHeight="1" x14ac:dyDescent="0.2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2446979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2446978770</v>
      </c>
      <c r="AX26" s="223"/>
      <c r="AY26" s="223"/>
    </row>
    <row r="27" spans="1:51" ht="14.65" customHeight="1" x14ac:dyDescent="0.2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905503</v>
      </c>
      <c r="Q27" s="26"/>
      <c r="R27" s="233"/>
      <c r="S27" s="234"/>
      <c r="T27" s="234"/>
      <c r="U27" s="234"/>
      <c r="V27" s="234"/>
      <c r="W27" s="234"/>
      <c r="X27" s="234"/>
      <c r="Y27" s="234"/>
      <c r="Z27" s="25"/>
      <c r="AA27" s="27"/>
      <c r="AD27" s="9">
        <v>905502560</v>
      </c>
      <c r="AX27" s="223"/>
      <c r="AY27" s="223"/>
    </row>
    <row r="28" spans="1:51" ht="14.65" customHeight="1" x14ac:dyDescent="0.2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-558523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-558522760</v>
      </c>
      <c r="AX28" s="223"/>
      <c r="AY28" s="223"/>
    </row>
    <row r="29" spans="1:51" ht="14.65" customHeight="1" x14ac:dyDescent="0.2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36200293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36200292896</v>
      </c>
      <c r="AX29" s="223"/>
      <c r="AY29" s="223"/>
    </row>
    <row r="30" spans="1:51" ht="14.65" customHeight="1" x14ac:dyDescent="0.2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-22727988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-22727987837</v>
      </c>
      <c r="AX30" s="223"/>
      <c r="AY30" s="223"/>
    </row>
    <row r="31" spans="1:51" ht="14.65" customHeight="1" x14ac:dyDescent="0.2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 t="s">
        <v>335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  <c r="AX31" s="223"/>
      <c r="AY31" s="223"/>
    </row>
    <row r="32" spans="1:51" ht="14.65" customHeight="1" x14ac:dyDescent="0.2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 t="s">
        <v>335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  <c r="AX32" s="223"/>
      <c r="AY32" s="223"/>
    </row>
    <row r="33" spans="1:51" ht="14.65" customHeight="1" x14ac:dyDescent="0.2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29692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29692430</v>
      </c>
      <c r="AX33" s="223"/>
      <c r="AY33" s="223"/>
    </row>
    <row r="34" spans="1:51" ht="14.65" customHeight="1" x14ac:dyDescent="0.2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1562470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1562469899</v>
      </c>
      <c r="AX34" s="223"/>
      <c r="AY34" s="223"/>
    </row>
    <row r="35" spans="1:51" ht="14.65" customHeight="1" x14ac:dyDescent="0.2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-1365423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-1365423132</v>
      </c>
      <c r="AX35" s="223"/>
      <c r="AY35" s="223"/>
    </row>
    <row r="36" spans="1:51" ht="14.65" customHeight="1" x14ac:dyDescent="0.2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42181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42181274</v>
      </c>
      <c r="AX36" s="223"/>
      <c r="AY36" s="223"/>
    </row>
    <row r="37" spans="1:51" ht="14.65" customHeight="1" x14ac:dyDescent="0.2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42181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42181264</v>
      </c>
      <c r="AX37" s="223"/>
      <c r="AY37" s="223"/>
    </row>
    <row r="38" spans="1:51" ht="14.65" customHeight="1" x14ac:dyDescent="0.2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10</v>
      </c>
      <c r="AX38" s="223"/>
      <c r="AY38" s="223"/>
    </row>
    <row r="39" spans="1:51" ht="14.65" customHeight="1" x14ac:dyDescent="0.2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357887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357886691</v>
      </c>
      <c r="AX39" s="223"/>
      <c r="AY39" s="223"/>
    </row>
    <row r="40" spans="1:51" ht="14.65" customHeight="1" x14ac:dyDescent="0.2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56993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56992626</v>
      </c>
      <c r="AX40" s="223"/>
      <c r="AY40" s="223"/>
    </row>
    <row r="41" spans="1:51" ht="14.65" customHeight="1" x14ac:dyDescent="0.2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33061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33060569</v>
      </c>
      <c r="AX41" s="223"/>
      <c r="AY41" s="223"/>
    </row>
    <row r="42" spans="1:51" ht="14.65" customHeight="1" x14ac:dyDescent="0.2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23932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23932057</v>
      </c>
      <c r="AX42" s="223"/>
      <c r="AY42" s="223"/>
    </row>
    <row r="43" spans="1:51" ht="14.65" customHeight="1" x14ac:dyDescent="0.2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 t="s">
        <v>335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  <c r="AX43" s="223"/>
      <c r="AY43" s="223"/>
    </row>
    <row r="44" spans="1:51" ht="14.65" customHeight="1" x14ac:dyDescent="0.2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 t="s">
        <v>335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  <c r="AX44" s="223"/>
      <c r="AY44" s="223"/>
    </row>
    <row r="45" spans="1:51" ht="14.65" customHeight="1" x14ac:dyDescent="0.2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32048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32048267</v>
      </c>
      <c r="AX45" s="223"/>
      <c r="AY45" s="223"/>
    </row>
    <row r="46" spans="1:51" ht="14.65" customHeight="1" x14ac:dyDescent="0.2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12751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12750600</v>
      </c>
      <c r="AX46" s="223"/>
      <c r="AY46" s="223"/>
    </row>
    <row r="47" spans="1:51" ht="14.65" customHeight="1" x14ac:dyDescent="0.2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258580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258580409</v>
      </c>
      <c r="AX47" s="223"/>
      <c r="AY47" s="223"/>
    </row>
    <row r="48" spans="1:51" ht="14.65" customHeight="1" x14ac:dyDescent="0.2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  <c r="AX48" s="223"/>
      <c r="AY48" s="223"/>
    </row>
    <row r="49" spans="1:51" ht="14.65" customHeight="1" x14ac:dyDescent="0.2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258580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258580409</v>
      </c>
      <c r="AX49" s="223"/>
      <c r="AY49" s="223"/>
    </row>
    <row r="50" spans="1:51" ht="14.65" customHeight="1" x14ac:dyDescent="0.2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  <c r="AX50" s="223"/>
      <c r="AY50" s="223"/>
    </row>
    <row r="51" spans="1:51" ht="14.65" customHeight="1" x14ac:dyDescent="0.2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-2485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-2485211</v>
      </c>
      <c r="AX51" s="223"/>
      <c r="AY51" s="223"/>
    </row>
    <row r="52" spans="1:51" ht="14.65" customHeight="1" x14ac:dyDescent="0.2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1080765</v>
      </c>
      <c r="Q52" s="26" t="s">
        <v>343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1080765361</v>
      </c>
      <c r="AX52" s="223"/>
      <c r="AY52" s="223"/>
    </row>
    <row r="53" spans="1:51" ht="14.65" customHeight="1" x14ac:dyDescent="0.2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253793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253792784</v>
      </c>
      <c r="AX53" s="223"/>
      <c r="AY53" s="223"/>
    </row>
    <row r="54" spans="1:51" ht="14.65" customHeight="1" x14ac:dyDescent="0.2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6060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6059573</v>
      </c>
      <c r="AX54" s="223"/>
      <c r="AY54" s="223"/>
    </row>
    <row r="55" spans="1:51" ht="14.65" customHeight="1" x14ac:dyDescent="0.2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1834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1834200</v>
      </c>
      <c r="AX55" s="223"/>
      <c r="AY55" s="223"/>
    </row>
    <row r="56" spans="1:51" ht="14.65" customHeight="1" x14ac:dyDescent="0.2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819859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819859171</v>
      </c>
      <c r="AX56" s="223"/>
      <c r="AY56" s="223"/>
    </row>
    <row r="57" spans="1:51" ht="14.65" customHeight="1" x14ac:dyDescent="0.2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804859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804859171</v>
      </c>
      <c r="AX57" s="223"/>
      <c r="AY57" s="223"/>
    </row>
    <row r="58" spans="1:51" ht="14.65" customHeight="1" x14ac:dyDescent="0.2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15000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15000000</v>
      </c>
      <c r="AX58" s="223"/>
      <c r="AY58" s="223"/>
    </row>
    <row r="59" spans="1:51" ht="14.65" customHeight="1" x14ac:dyDescent="0.2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  <c r="AX59" s="223"/>
      <c r="AY59" s="223"/>
    </row>
    <row r="60" spans="1:51" ht="14.65" customHeight="1" x14ac:dyDescent="0.2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11</v>
      </c>
      <c r="AX60" s="223"/>
      <c r="AY60" s="223"/>
    </row>
    <row r="61" spans="1:51" ht="14.65" customHeight="1" thickBot="1" x14ac:dyDescent="0.25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-780</v>
      </c>
      <c r="Q61" s="26"/>
      <c r="R61" s="235" t="s">
        <v>127</v>
      </c>
      <c r="S61" s="236"/>
      <c r="T61" s="236"/>
      <c r="U61" s="236"/>
      <c r="V61" s="236"/>
      <c r="W61" s="236"/>
      <c r="X61" s="236"/>
      <c r="Y61" s="237"/>
      <c r="Z61" s="40">
        <v>19193664</v>
      </c>
      <c r="AA61" s="41" t="s">
        <v>343</v>
      </c>
      <c r="AD61" s="9">
        <v>-780367</v>
      </c>
      <c r="AE61" s="9" t="e">
        <f>IF(AND(AE24="-",AE25="-",#REF!="-"),"-",SUM(AE24,AE25,#REF!))</f>
        <v>#REF!</v>
      </c>
      <c r="AX61" s="223"/>
      <c r="AY61" s="223"/>
    </row>
    <row r="62" spans="1:51" ht="14.65" customHeight="1" thickBot="1" x14ac:dyDescent="0.25">
      <c r="A62" s="7" t="s">
        <v>1</v>
      </c>
      <c r="B62" s="7" t="s">
        <v>97</v>
      </c>
      <c r="D62" s="238" t="s">
        <v>2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40"/>
      <c r="P62" s="42">
        <v>27693711</v>
      </c>
      <c r="Q62" s="43"/>
      <c r="R62" s="226" t="s">
        <v>322</v>
      </c>
      <c r="S62" s="227"/>
      <c r="T62" s="227"/>
      <c r="U62" s="227"/>
      <c r="V62" s="227"/>
      <c r="W62" s="227"/>
      <c r="X62" s="227"/>
      <c r="Y62" s="241"/>
      <c r="Z62" s="42">
        <v>27693711</v>
      </c>
      <c r="AA62" s="44" t="s">
        <v>343</v>
      </c>
      <c r="AD62" s="9" t="e">
        <f>IF(AND(AD7="-",AD52="-",#REF!="-"),"-",SUM(AD7,AD52,#REF!))</f>
        <v>#REF!</v>
      </c>
      <c r="AE62" s="9" t="e">
        <f>IF(AND(AE22="-",AE61="-"),"-",SUM(AE22,AE61))</f>
        <v>#REF!</v>
      </c>
      <c r="AX62" s="223"/>
      <c r="AY62" s="223"/>
    </row>
    <row r="63" spans="1:51" ht="14.65" customHeight="1" x14ac:dyDescent="0.2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X63" s="223"/>
      <c r="AY63" s="223"/>
    </row>
    <row r="64" spans="1:51" ht="14.65" customHeight="1" x14ac:dyDescent="0.2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X64" s="223"/>
      <c r="AY64" s="223"/>
    </row>
    <row r="65" spans="50:51" ht="14.65" customHeight="1" x14ac:dyDescent="0.2">
      <c r="AX65" s="223"/>
      <c r="AY65" s="223"/>
    </row>
    <row r="66" spans="50:51" ht="14.65" customHeight="1" x14ac:dyDescent="0.2">
      <c r="AX66" s="223"/>
      <c r="AY66" s="223"/>
    </row>
    <row r="67" spans="50:51" ht="14.65" customHeight="1" x14ac:dyDescent="0.2">
      <c r="AX67" s="223"/>
      <c r="AY67" s="223"/>
    </row>
    <row r="68" spans="50:51" ht="14.65" customHeight="1" x14ac:dyDescent="0.2">
      <c r="AX68" s="223"/>
      <c r="AY68" s="223"/>
    </row>
    <row r="69" spans="50:51" ht="14.65" customHeight="1" x14ac:dyDescent="0.2">
      <c r="AX69" s="223"/>
      <c r="AY69" s="223"/>
    </row>
    <row r="70" spans="50:51" ht="16.5" customHeight="1" x14ac:dyDescent="0.2">
      <c r="AX70" s="223"/>
      <c r="AY70" s="223"/>
    </row>
    <row r="71" spans="50:51" ht="14.65" customHeight="1" x14ac:dyDescent="0.2">
      <c r="AX71" s="223"/>
      <c r="AY71" s="223"/>
    </row>
    <row r="72" spans="50:51" ht="9.75" customHeight="1" x14ac:dyDescent="0.2"/>
    <row r="73" spans="50:51" ht="14.65" customHeight="1" x14ac:dyDescent="0.2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X43"/>
  <sheetViews>
    <sheetView view="pageBreakPreview" topLeftCell="B1" zoomScaleNormal="85" zoomScaleSheetLayoutView="100" workbookViewId="0">
      <selection activeCell="B1" sqref="B1"/>
    </sheetView>
  </sheetViews>
  <sheetFormatPr defaultColWidth="9" defaultRowHeight="13" x14ac:dyDescent="0.2"/>
  <cols>
    <col min="1" max="1" width="0" style="50" hidden="1" customWidth="1"/>
    <col min="2" max="2" width="0.6328125" style="6" customWidth="1"/>
    <col min="3" max="3" width="1.26953125" style="80" customWidth="1"/>
    <col min="4" max="12" width="2.08984375" style="80" customWidth="1"/>
    <col min="13" max="13" width="18.36328125" style="80" customWidth="1"/>
    <col min="14" max="14" width="21.6328125" style="80" bestFit="1" customWidth="1"/>
    <col min="15" max="15" width="2.453125" style="80" customWidth="1"/>
    <col min="16" max="16" width="0.6328125" style="80" customWidth="1"/>
    <col min="17" max="17" width="9" style="6"/>
    <col min="18" max="18" width="0" style="6" hidden="1" customWidth="1"/>
    <col min="19" max="16384" width="9" style="6"/>
  </cols>
  <sheetData>
    <row r="1" spans="1:50" x14ac:dyDescent="0.2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50" ht="23.5" x14ac:dyDescent="0.25">
      <c r="C2" s="242" t="s">
        <v>337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50" ht="16.5" x14ac:dyDescent="0.25">
      <c r="C3" s="243" t="s">
        <v>338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50" ht="16.5" x14ac:dyDescent="0.25">
      <c r="C4" s="243" t="s">
        <v>339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50" ht="17" thickBot="1" x14ac:dyDescent="0.3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50" ht="17" thickBot="1" x14ac:dyDescent="0.3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50" x14ac:dyDescent="0.2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5341385</v>
      </c>
      <c r="O7" s="58" t="s">
        <v>343</v>
      </c>
      <c r="P7" s="59"/>
      <c r="R7" s="6">
        <f>IF(AND(R8="-",R23="-"),"-",SUM(R8,R23))</f>
        <v>5341384731</v>
      </c>
      <c r="AX7" s="217"/>
    </row>
    <row r="8" spans="1:50" x14ac:dyDescent="0.2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3760230</v>
      </c>
      <c r="O8" s="60" t="s">
        <v>343</v>
      </c>
      <c r="P8" s="59"/>
      <c r="R8" s="6">
        <f>IF(COUNTIF(R9:R22,"-")=COUNTA(R9:R22),"-",SUM(R9,R14,R19))</f>
        <v>3760229861</v>
      </c>
      <c r="AX8" s="217"/>
    </row>
    <row r="9" spans="1:50" x14ac:dyDescent="0.2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948898</v>
      </c>
      <c r="O9" s="60"/>
      <c r="P9" s="59"/>
      <c r="R9" s="6">
        <f>IF(COUNTIF(R10:R13,"-")=COUNTA(R10:R13),"-",SUM(R10:R13))</f>
        <v>948897786</v>
      </c>
      <c r="AX9" s="217"/>
    </row>
    <row r="10" spans="1:50" x14ac:dyDescent="0.2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741119</v>
      </c>
      <c r="O10" s="60"/>
      <c r="P10" s="59"/>
      <c r="R10" s="6">
        <v>741118656</v>
      </c>
      <c r="AX10" s="217"/>
    </row>
    <row r="11" spans="1:50" x14ac:dyDescent="0.2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61680</v>
      </c>
      <c r="O11" s="60"/>
      <c r="P11" s="59"/>
      <c r="R11" s="6">
        <v>61680455</v>
      </c>
      <c r="AX11" s="217"/>
    </row>
    <row r="12" spans="1:50" x14ac:dyDescent="0.2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40165</v>
      </c>
      <c r="O12" s="60"/>
      <c r="P12" s="59"/>
      <c r="R12" s="6">
        <v>40164526</v>
      </c>
      <c r="AX12" s="217"/>
    </row>
    <row r="13" spans="1:50" x14ac:dyDescent="0.2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105934</v>
      </c>
      <c r="O13" s="60"/>
      <c r="P13" s="59"/>
      <c r="R13" s="6">
        <v>105934149</v>
      </c>
      <c r="AX13" s="217"/>
    </row>
    <row r="14" spans="1:50" x14ac:dyDescent="0.2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2747786</v>
      </c>
      <c r="O14" s="60" t="s">
        <v>343</v>
      </c>
      <c r="P14" s="59"/>
      <c r="R14" s="6">
        <f>IF(COUNTIF(R15:R18,"-")=COUNTA(R15:R18),"-",SUM(R15:R18))</f>
        <v>2747785600</v>
      </c>
      <c r="AX14" s="217"/>
    </row>
    <row r="15" spans="1:50" x14ac:dyDescent="0.2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1447032</v>
      </c>
      <c r="O15" s="60"/>
      <c r="P15" s="59"/>
      <c r="R15" s="6">
        <v>1447032413</v>
      </c>
      <c r="AX15" s="217"/>
    </row>
    <row r="16" spans="1:50" x14ac:dyDescent="0.2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143800</v>
      </c>
      <c r="O16" s="60"/>
      <c r="P16" s="59"/>
      <c r="R16" s="6">
        <v>143800446</v>
      </c>
      <c r="AX16" s="217"/>
    </row>
    <row r="17" spans="1:50" x14ac:dyDescent="0.2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1156953</v>
      </c>
      <c r="O17" s="60"/>
      <c r="P17" s="59"/>
      <c r="R17" s="6">
        <v>1156952741</v>
      </c>
      <c r="AX17" s="217"/>
    </row>
    <row r="18" spans="1:50" x14ac:dyDescent="0.2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340</v>
      </c>
      <c r="O18" s="60"/>
      <c r="P18" s="59"/>
      <c r="R18" s="6" t="s">
        <v>11</v>
      </c>
      <c r="AX18" s="217"/>
    </row>
    <row r="19" spans="1:50" x14ac:dyDescent="0.2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63546</v>
      </c>
      <c r="O19" s="60"/>
      <c r="P19" s="59"/>
      <c r="R19" s="6">
        <f>IF(COUNTIF(R20:R22,"-")=COUNTA(R20:R22),"-",SUM(R20:R22))</f>
        <v>63546475</v>
      </c>
      <c r="AX19" s="217"/>
    </row>
    <row r="20" spans="1:50" x14ac:dyDescent="0.2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41242</v>
      </c>
      <c r="O20" s="60"/>
      <c r="P20" s="59"/>
      <c r="R20" s="6">
        <v>41242190</v>
      </c>
      <c r="AX20" s="217"/>
    </row>
    <row r="21" spans="1:50" x14ac:dyDescent="0.2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2731</v>
      </c>
      <c r="O21" s="60"/>
      <c r="P21" s="59"/>
      <c r="R21" s="6">
        <v>2731498</v>
      </c>
      <c r="AX21" s="217"/>
    </row>
    <row r="22" spans="1:50" x14ac:dyDescent="0.2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19573</v>
      </c>
      <c r="O22" s="60"/>
      <c r="P22" s="59"/>
      <c r="R22" s="6">
        <v>19572787</v>
      </c>
      <c r="AX22" s="217"/>
    </row>
    <row r="23" spans="1:50" x14ac:dyDescent="0.2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1581155</v>
      </c>
      <c r="O23" s="60"/>
      <c r="P23" s="59"/>
      <c r="R23" s="6">
        <f>IF(COUNTIF(R24:R27,"-")=COUNTA(R24:R27),"-",SUM(R24:R27))</f>
        <v>1581154870</v>
      </c>
      <c r="AX23" s="217"/>
    </row>
    <row r="24" spans="1:50" x14ac:dyDescent="0.2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617020</v>
      </c>
      <c r="O24" s="60"/>
      <c r="P24" s="59"/>
      <c r="R24" s="6">
        <v>617019508</v>
      </c>
      <c r="AX24" s="217"/>
    </row>
    <row r="25" spans="1:50" x14ac:dyDescent="0.2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253133</v>
      </c>
      <c r="O25" s="60"/>
      <c r="P25" s="59"/>
      <c r="R25" s="6">
        <v>253133037</v>
      </c>
      <c r="AX25" s="217"/>
    </row>
    <row r="26" spans="1:50" x14ac:dyDescent="0.2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707287</v>
      </c>
      <c r="O26" s="60"/>
      <c r="P26" s="59"/>
      <c r="R26" s="6">
        <v>707286985</v>
      </c>
      <c r="AX26" s="217"/>
    </row>
    <row r="27" spans="1:50" x14ac:dyDescent="0.2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3715</v>
      </c>
      <c r="O27" s="60"/>
      <c r="P27" s="59"/>
      <c r="R27" s="6">
        <v>3715340</v>
      </c>
      <c r="AX27" s="217"/>
    </row>
    <row r="28" spans="1:50" x14ac:dyDescent="0.2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197365</v>
      </c>
      <c r="O28" s="60"/>
      <c r="P28" s="59"/>
      <c r="R28" s="6">
        <f>IF(COUNTIF(R29:R30,"-")=COUNTA(R29:R30),"-",SUM(R29:R30))</f>
        <v>197364917</v>
      </c>
      <c r="AX28" s="217"/>
    </row>
    <row r="29" spans="1:50" x14ac:dyDescent="0.2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152458</v>
      </c>
      <c r="O29" s="60"/>
      <c r="P29" s="59"/>
      <c r="R29" s="6">
        <v>152458003</v>
      </c>
      <c r="AX29" s="217"/>
    </row>
    <row r="30" spans="1:50" x14ac:dyDescent="0.2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44907</v>
      </c>
      <c r="O30" s="60"/>
      <c r="P30" s="59"/>
      <c r="R30" s="6">
        <v>44906914</v>
      </c>
      <c r="AX30" s="217"/>
    </row>
    <row r="31" spans="1:50" x14ac:dyDescent="0.2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-5144020</v>
      </c>
      <c r="O31" s="66"/>
      <c r="P31" s="59"/>
      <c r="R31" s="6">
        <f>IF(COUNTIF(R7:R28,"-")=COUNTA(R7:R28),"-",SUM(R28)-SUM(R7))</f>
        <v>-5144019814</v>
      </c>
      <c r="AX31" s="217"/>
    </row>
    <row r="32" spans="1:50" x14ac:dyDescent="0.2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0</v>
      </c>
      <c r="O32" s="58"/>
      <c r="P32" s="59"/>
      <c r="R32" s="6">
        <f>IF(COUNTIF(R33:R37,"-")=COUNTA(R33:R37),"-",SUM(R33:R37))</f>
        <v>6</v>
      </c>
      <c r="AX32" s="217"/>
    </row>
    <row r="33" spans="1:50" x14ac:dyDescent="0.2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 t="s">
        <v>340</v>
      </c>
      <c r="O33" s="60"/>
      <c r="P33" s="59"/>
      <c r="R33" s="6" t="s">
        <v>11</v>
      </c>
      <c r="AX33" s="217"/>
    </row>
    <row r="34" spans="1:50" x14ac:dyDescent="0.2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0</v>
      </c>
      <c r="O34" s="60"/>
      <c r="P34" s="59"/>
      <c r="R34" s="6">
        <v>6</v>
      </c>
      <c r="AX34" s="217"/>
    </row>
    <row r="35" spans="1:50" x14ac:dyDescent="0.2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340</v>
      </c>
      <c r="O35" s="60"/>
      <c r="P35" s="59"/>
      <c r="R35" s="6" t="s">
        <v>11</v>
      </c>
      <c r="AX35" s="217"/>
    </row>
    <row r="36" spans="1:50" x14ac:dyDescent="0.2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341</v>
      </c>
      <c r="O36" s="60"/>
      <c r="P36" s="59"/>
      <c r="R36" s="6" t="s">
        <v>11</v>
      </c>
      <c r="AX36" s="217"/>
    </row>
    <row r="37" spans="1:50" x14ac:dyDescent="0.2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 t="s">
        <v>342</v>
      </c>
      <c r="O37" s="60"/>
      <c r="P37" s="59"/>
      <c r="R37" s="6" t="s">
        <v>11</v>
      </c>
      <c r="AX37" s="217"/>
    </row>
    <row r="38" spans="1:50" x14ac:dyDescent="0.2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189</v>
      </c>
      <c r="O38" s="58"/>
      <c r="P38" s="59"/>
      <c r="R38" s="6">
        <f>IF(COUNTIF(R39:R40,"-")=COUNTA(R39:R40),"-",SUM(R39:R40))</f>
        <v>188649</v>
      </c>
      <c r="AX38" s="217"/>
    </row>
    <row r="39" spans="1:50" x14ac:dyDescent="0.2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189</v>
      </c>
      <c r="O39" s="60"/>
      <c r="P39" s="59"/>
      <c r="R39" s="6">
        <v>188649</v>
      </c>
      <c r="AX39" s="217"/>
    </row>
    <row r="40" spans="1:50" ht="13.5" thickBot="1" x14ac:dyDescent="0.25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 t="s">
        <v>342</v>
      </c>
      <c r="O40" s="60"/>
      <c r="P40" s="59"/>
      <c r="R40" s="6" t="s">
        <v>11</v>
      </c>
      <c r="AX40" s="217"/>
    </row>
    <row r="41" spans="1:50" ht="13.5" thickBot="1" x14ac:dyDescent="0.25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-5143831</v>
      </c>
      <c r="O41" s="71"/>
      <c r="P41" s="59"/>
      <c r="R41" s="6">
        <f>IF(COUNTIF(R31:R40,"-")=COUNTA(R31:R40),"-",SUM(R31,R38)-SUM(R32))</f>
        <v>-5143831171</v>
      </c>
      <c r="AX41" s="217"/>
    </row>
    <row r="42" spans="1:50" s="73" customFormat="1" ht="3.75" customHeight="1" x14ac:dyDescent="0.2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50" s="73" customFormat="1" ht="15.65" customHeight="1" x14ac:dyDescent="0.2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X25"/>
  <sheetViews>
    <sheetView showGridLines="0" view="pageBreakPreview" topLeftCell="B1" zoomScaleNormal="85" zoomScaleSheetLayoutView="100" workbookViewId="0">
      <selection activeCell="B1" sqref="B1"/>
    </sheetView>
  </sheetViews>
  <sheetFormatPr defaultColWidth="9" defaultRowHeight="12.5" x14ac:dyDescent="0.2"/>
  <cols>
    <col min="1" max="1" width="0" style="81" hidden="1" customWidth="1"/>
    <col min="2" max="2" width="1.08984375" style="83" customWidth="1"/>
    <col min="3" max="3" width="1.6328125" style="83" customWidth="1"/>
    <col min="4" max="9" width="2" style="83" customWidth="1"/>
    <col min="10" max="10" width="15.36328125" style="83" customWidth="1"/>
    <col min="11" max="11" width="21.6328125" style="83" bestFit="1" customWidth="1"/>
    <col min="12" max="12" width="3" style="83" bestFit="1" customWidth="1"/>
    <col min="13" max="13" width="21.6328125" style="83" bestFit="1" customWidth="1"/>
    <col min="14" max="14" width="3" style="83" bestFit="1" customWidth="1"/>
    <col min="15" max="15" width="21.6328125" style="83" bestFit="1" customWidth="1"/>
    <col min="16" max="16" width="3" style="83" bestFit="1" customWidth="1"/>
    <col min="17" max="17" width="21.63281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3.5" x14ac:dyDescent="0.35">
      <c r="B2" s="82"/>
      <c r="C2" s="248" t="s">
        <v>344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4" ht="16.5" x14ac:dyDescent="0.25">
      <c r="B3" s="84"/>
      <c r="C3" s="249" t="s">
        <v>345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24" ht="16.5" x14ac:dyDescent="0.25">
      <c r="B4" s="84"/>
      <c r="C4" s="249" t="s">
        <v>339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24" ht="15.75" customHeight="1" thickBot="1" x14ac:dyDescent="0.25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 x14ac:dyDescent="0.2">
      <c r="B6" s="88"/>
      <c r="C6" s="250" t="s">
        <v>0</v>
      </c>
      <c r="D6" s="251"/>
      <c r="E6" s="251"/>
      <c r="F6" s="251"/>
      <c r="G6" s="251"/>
      <c r="H6" s="251"/>
      <c r="I6" s="251"/>
      <c r="J6" s="252"/>
      <c r="K6" s="256" t="s">
        <v>324</v>
      </c>
      <c r="L6" s="251"/>
      <c r="M6" s="89"/>
      <c r="N6" s="89"/>
      <c r="O6" s="89"/>
      <c r="P6" s="90"/>
      <c r="Q6" s="89"/>
      <c r="R6" s="90"/>
    </row>
    <row r="7" spans="1:24" ht="29.25" customHeight="1" thickBot="1" x14ac:dyDescent="0.25">
      <c r="A7" s="81" t="s">
        <v>314</v>
      </c>
      <c r="B7" s="88"/>
      <c r="C7" s="253"/>
      <c r="D7" s="254"/>
      <c r="E7" s="254"/>
      <c r="F7" s="254"/>
      <c r="G7" s="254"/>
      <c r="H7" s="254"/>
      <c r="I7" s="254"/>
      <c r="J7" s="255"/>
      <c r="K7" s="257"/>
      <c r="L7" s="254"/>
      <c r="M7" s="258" t="s">
        <v>325</v>
      </c>
      <c r="N7" s="259"/>
      <c r="O7" s="258" t="s">
        <v>326</v>
      </c>
      <c r="P7" s="260"/>
      <c r="Q7" s="261" t="s">
        <v>132</v>
      </c>
      <c r="R7" s="262"/>
    </row>
    <row r="8" spans="1:24" ht="16" customHeight="1" x14ac:dyDescent="0.2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19822171</v>
      </c>
      <c r="L8" s="96"/>
      <c r="M8" s="95">
        <v>28046846</v>
      </c>
      <c r="N8" s="97"/>
      <c r="O8" s="95">
        <v>-8224675</v>
      </c>
      <c r="P8" s="99"/>
      <c r="Q8" s="98" t="s">
        <v>342</v>
      </c>
      <c r="R8" s="99"/>
      <c r="U8" s="221">
        <f t="shared" ref="U8:U13" si="0">IF(COUNTIF(V8:X8,"-")=COUNTA(V8:X8),"-",SUM(V8:X8))</f>
        <v>19822171385</v>
      </c>
      <c r="V8" s="221">
        <v>28046846270</v>
      </c>
      <c r="W8" s="221">
        <v>-8224674885</v>
      </c>
      <c r="X8" s="221" t="s">
        <v>11</v>
      </c>
    </row>
    <row r="9" spans="1:24" ht="16" customHeight="1" x14ac:dyDescent="0.2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-5143831</v>
      </c>
      <c r="L9" s="102"/>
      <c r="M9" s="267"/>
      <c r="N9" s="268"/>
      <c r="O9" s="101">
        <v>-5143831</v>
      </c>
      <c r="P9" s="107"/>
      <c r="Q9" s="104" t="s">
        <v>342</v>
      </c>
      <c r="R9" s="105"/>
      <c r="U9" s="221">
        <f t="shared" si="0"/>
        <v>-5143831171</v>
      </c>
      <c r="V9" s="221" t="s">
        <v>11</v>
      </c>
      <c r="W9" s="221">
        <v>-5143831171</v>
      </c>
      <c r="X9" s="221" t="s">
        <v>11</v>
      </c>
    </row>
    <row r="10" spans="1:24" ht="16" customHeight="1" x14ac:dyDescent="0.2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4509479</v>
      </c>
      <c r="L10" s="102"/>
      <c r="M10" s="269"/>
      <c r="N10" s="270"/>
      <c r="O10" s="101">
        <v>4509479</v>
      </c>
      <c r="P10" s="107"/>
      <c r="Q10" s="104" t="s">
        <v>11</v>
      </c>
      <c r="R10" s="107"/>
      <c r="U10" s="221">
        <f t="shared" si="0"/>
        <v>4509478778</v>
      </c>
      <c r="V10" s="221" t="s">
        <v>11</v>
      </c>
      <c r="W10" s="221">
        <f>IF(COUNTIF(W11:W12,"-")=COUNTA(W11:W12),"-",SUM(W11:W12))</f>
        <v>4509478778</v>
      </c>
      <c r="X10" s="221" t="s">
        <v>11</v>
      </c>
    </row>
    <row r="11" spans="1:24" ht="16" customHeight="1" x14ac:dyDescent="0.2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3691446</v>
      </c>
      <c r="L11" s="102"/>
      <c r="M11" s="269"/>
      <c r="N11" s="270"/>
      <c r="O11" s="101">
        <v>3691446</v>
      </c>
      <c r="P11" s="107"/>
      <c r="Q11" s="104" t="s">
        <v>342</v>
      </c>
      <c r="R11" s="107"/>
      <c r="U11" s="221">
        <f t="shared" si="0"/>
        <v>3691445717</v>
      </c>
      <c r="V11" s="221" t="s">
        <v>11</v>
      </c>
      <c r="W11" s="221">
        <v>3691445717</v>
      </c>
      <c r="X11" s="221" t="s">
        <v>11</v>
      </c>
    </row>
    <row r="12" spans="1:24" ht="16" customHeight="1" x14ac:dyDescent="0.2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818033</v>
      </c>
      <c r="L12" s="114"/>
      <c r="M12" s="271"/>
      <c r="N12" s="272"/>
      <c r="O12" s="113">
        <v>818033</v>
      </c>
      <c r="P12" s="117"/>
      <c r="Q12" s="116" t="s">
        <v>342</v>
      </c>
      <c r="R12" s="117"/>
      <c r="U12" s="221">
        <f t="shared" si="0"/>
        <v>818033061</v>
      </c>
      <c r="V12" s="221" t="s">
        <v>11</v>
      </c>
      <c r="W12" s="221">
        <v>818033061</v>
      </c>
      <c r="X12" s="221" t="s">
        <v>11</v>
      </c>
    </row>
    <row r="13" spans="1:24" ht="16" customHeight="1" x14ac:dyDescent="0.2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-634352</v>
      </c>
      <c r="L13" s="123"/>
      <c r="M13" s="273"/>
      <c r="N13" s="274"/>
      <c r="O13" s="122">
        <v>-634352</v>
      </c>
      <c r="P13" s="125"/>
      <c r="Q13" s="124" t="s">
        <v>11</v>
      </c>
      <c r="R13" s="125"/>
      <c r="U13" s="221">
        <f t="shared" si="0"/>
        <v>-634352393</v>
      </c>
      <c r="V13" s="221" t="s">
        <v>11</v>
      </c>
      <c r="W13" s="221">
        <f>IF(COUNTIF(W9:W10,"-")=COUNTA(W9:W10),"-",SUM(W9:W10))</f>
        <v>-634352393</v>
      </c>
      <c r="X13" s="221" t="s">
        <v>11</v>
      </c>
    </row>
    <row r="14" spans="1:24" ht="16" customHeight="1" x14ac:dyDescent="0.2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63"/>
      <c r="L14" s="264"/>
      <c r="M14" s="101">
        <v>-618051</v>
      </c>
      <c r="N14" s="103" t="s">
        <v>343</v>
      </c>
      <c r="O14" s="101">
        <v>618051</v>
      </c>
      <c r="P14" s="107" t="s">
        <v>343</v>
      </c>
      <c r="Q14" s="275" t="s">
        <v>11</v>
      </c>
      <c r="R14" s="276"/>
      <c r="U14" s="221">
        <v>0</v>
      </c>
      <c r="V14" s="221">
        <f>IF(COUNTA(V15:V18)=COUNTIF(V15:V18,"-"),"-",SUM(V15,V17,V16,V18))</f>
        <v>-618051454</v>
      </c>
      <c r="W14" s="221">
        <f>IF(COUNTA(W15:W18)=COUNTIF(W15:W18,"-"),"-",SUM(W15,W17,W16,W18))</f>
        <v>618051454</v>
      </c>
      <c r="X14" s="221" t="s">
        <v>11</v>
      </c>
    </row>
    <row r="15" spans="1:24" ht="16" customHeight="1" x14ac:dyDescent="0.2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63"/>
      <c r="L15" s="264"/>
      <c r="M15" s="101">
        <v>758061</v>
      </c>
      <c r="N15" s="103"/>
      <c r="O15" s="101">
        <v>-758061</v>
      </c>
      <c r="P15" s="107"/>
      <c r="Q15" s="265" t="s">
        <v>11</v>
      </c>
      <c r="R15" s="266"/>
      <c r="U15" s="221">
        <v>0</v>
      </c>
      <c r="V15" s="221">
        <v>758060873</v>
      </c>
      <c r="W15" s="221">
        <v>-758060873</v>
      </c>
      <c r="X15" s="221" t="s">
        <v>11</v>
      </c>
    </row>
    <row r="16" spans="1:24" ht="16" customHeight="1" x14ac:dyDescent="0.2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63"/>
      <c r="L16" s="264"/>
      <c r="M16" s="101">
        <v>-1156953</v>
      </c>
      <c r="N16" s="103"/>
      <c r="O16" s="101">
        <v>1156953</v>
      </c>
      <c r="P16" s="107"/>
      <c r="Q16" s="265" t="s">
        <v>11</v>
      </c>
      <c r="R16" s="266"/>
      <c r="U16" s="221">
        <v>0</v>
      </c>
      <c r="V16" s="221">
        <v>-1156952748</v>
      </c>
      <c r="W16" s="221">
        <v>1156952748</v>
      </c>
      <c r="X16" s="221" t="s">
        <v>11</v>
      </c>
    </row>
    <row r="17" spans="1:24" ht="16" customHeight="1" x14ac:dyDescent="0.2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63"/>
      <c r="L17" s="264"/>
      <c r="M17" s="101">
        <v>424133</v>
      </c>
      <c r="N17" s="103"/>
      <c r="O17" s="101">
        <v>-424133</v>
      </c>
      <c r="P17" s="107"/>
      <c r="Q17" s="265" t="s">
        <v>11</v>
      </c>
      <c r="R17" s="266"/>
      <c r="U17" s="221">
        <v>0</v>
      </c>
      <c r="V17" s="221">
        <v>424133202</v>
      </c>
      <c r="W17" s="221">
        <v>-424133202</v>
      </c>
      <c r="X17" s="221" t="s">
        <v>11</v>
      </c>
    </row>
    <row r="18" spans="1:24" ht="16" customHeight="1" x14ac:dyDescent="0.2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63"/>
      <c r="L18" s="264"/>
      <c r="M18" s="101">
        <v>-643293</v>
      </c>
      <c r="N18" s="103"/>
      <c r="O18" s="101">
        <v>643293</v>
      </c>
      <c r="P18" s="107"/>
      <c r="Q18" s="265" t="s">
        <v>11</v>
      </c>
      <c r="R18" s="266"/>
      <c r="U18" s="221">
        <v>0</v>
      </c>
      <c r="V18" s="221">
        <v>-643292781</v>
      </c>
      <c r="W18" s="221">
        <v>643292781</v>
      </c>
      <c r="X18" s="221" t="s">
        <v>11</v>
      </c>
    </row>
    <row r="19" spans="1:24" ht="16" customHeight="1" x14ac:dyDescent="0.2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-6</v>
      </c>
      <c r="L19" s="102"/>
      <c r="M19" s="101">
        <v>-6</v>
      </c>
      <c r="N19" s="103"/>
      <c r="O19" s="269"/>
      <c r="P19" s="279"/>
      <c r="Q19" s="280" t="s">
        <v>11</v>
      </c>
      <c r="R19" s="279"/>
      <c r="U19" s="221">
        <f>IF(COUNTIF(V19:X19,"-")=COUNTA(V19:X19),"-",SUM(V19:X19))</f>
        <v>-6075</v>
      </c>
      <c r="V19" s="221">
        <v>-6075</v>
      </c>
      <c r="W19" s="221" t="s">
        <v>11</v>
      </c>
      <c r="X19" s="221" t="s">
        <v>11</v>
      </c>
    </row>
    <row r="20" spans="1:24" ht="16" customHeight="1" x14ac:dyDescent="0.2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5851</v>
      </c>
      <c r="L20" s="102"/>
      <c r="M20" s="101">
        <v>5851</v>
      </c>
      <c r="N20" s="103"/>
      <c r="O20" s="269"/>
      <c r="P20" s="279"/>
      <c r="Q20" s="280" t="s">
        <v>11</v>
      </c>
      <c r="R20" s="279"/>
      <c r="U20" s="221">
        <f>IF(COUNTIF(V20:X20,"-")=COUNTA(V20:X20),"-",SUM(V20:X20))</f>
        <v>5850677</v>
      </c>
      <c r="V20" s="221">
        <v>5850677</v>
      </c>
      <c r="W20" s="221" t="s">
        <v>11</v>
      </c>
      <c r="X20" s="221" t="s">
        <v>11</v>
      </c>
    </row>
    <row r="21" spans="1:24" ht="16" customHeight="1" x14ac:dyDescent="0.2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 t="s">
        <v>11</v>
      </c>
      <c r="L21" s="114"/>
      <c r="M21" s="113" t="s">
        <v>340</v>
      </c>
      <c r="N21" s="115"/>
      <c r="O21" s="113" t="s">
        <v>346</v>
      </c>
      <c r="P21" s="117"/>
      <c r="Q21" s="277" t="s">
        <v>11</v>
      </c>
      <c r="R21" s="278"/>
      <c r="S21" s="128"/>
      <c r="U21" s="221" t="str">
        <f>IF(COUNTIF(V21:X21,"-")=COUNTA(V21:X21),"-",SUM(V21:X21))</f>
        <v>-</v>
      </c>
      <c r="V21" s="221" t="s">
        <v>342</v>
      </c>
      <c r="W21" s="221" t="s">
        <v>340</v>
      </c>
      <c r="X21" s="221" t="s">
        <v>11</v>
      </c>
    </row>
    <row r="22" spans="1:24" ht="16" customHeight="1" thickBot="1" x14ac:dyDescent="0.25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-628508</v>
      </c>
      <c r="L22" s="135" t="s">
        <v>343</v>
      </c>
      <c r="M22" s="134">
        <v>-612207</v>
      </c>
      <c r="N22" s="136" t="s">
        <v>343</v>
      </c>
      <c r="O22" s="134">
        <v>-16301</v>
      </c>
      <c r="P22" s="219"/>
      <c r="Q22" s="137" t="s">
        <v>11</v>
      </c>
      <c r="R22" s="138"/>
      <c r="S22" s="128"/>
      <c r="U22" s="221">
        <f>IF(COUNTIF(V22:X22,"-")=COUNTA(V22:X22),"-",SUM(V22:X22))</f>
        <v>-628507791</v>
      </c>
      <c r="V22" s="221">
        <f>IF(AND(V14="-",COUNTIF(V19:V20,"-")=COUNTA(V19:V20),V21="-"),"-",SUM(V14,V19:V20,V21))</f>
        <v>-612206852</v>
      </c>
      <c r="W22" s="221">
        <f>IF(AND(W13="-",W14="-",COUNTIF(W19:W20,"-")=COUNTA(W19:W20),W21="-"),"-",SUM(W13,W14,W19:W20,W21))</f>
        <v>-16300939</v>
      </c>
      <c r="X22" s="221" t="s">
        <v>11</v>
      </c>
    </row>
    <row r="23" spans="1:24" ht="16" customHeight="1" thickBot="1" x14ac:dyDescent="0.25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19193664</v>
      </c>
      <c r="L23" s="144" t="s">
        <v>343</v>
      </c>
      <c r="M23" s="143">
        <v>27434639</v>
      </c>
      <c r="N23" s="145"/>
      <c r="O23" s="143">
        <v>-8240976</v>
      </c>
      <c r="P23" s="220"/>
      <c r="Q23" s="146" t="s">
        <v>11</v>
      </c>
      <c r="R23" s="147"/>
      <c r="S23" s="128"/>
      <c r="U23" s="221">
        <f>IF(COUNTIF(V23:X23,"-")=COUNTA(V23:X23),"-",SUM(V23:X23))</f>
        <v>19193663594</v>
      </c>
      <c r="V23" s="221">
        <v>27434639418</v>
      </c>
      <c r="W23" s="221">
        <v>-8240975824</v>
      </c>
      <c r="X23" s="221" t="s">
        <v>11</v>
      </c>
    </row>
    <row r="24" spans="1:24" ht="6.75" customHeight="1" x14ac:dyDescent="0.2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5" customHeight="1" x14ac:dyDescent="0.2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X62"/>
  <sheetViews>
    <sheetView view="pageBreakPreview" topLeftCell="B1" zoomScale="85" zoomScaleNormal="85" zoomScaleSheetLayoutView="85" workbookViewId="0">
      <selection activeCell="B1" sqref="B1"/>
    </sheetView>
  </sheetViews>
  <sheetFormatPr defaultColWidth="9" defaultRowHeight="13" x14ac:dyDescent="0.2"/>
  <cols>
    <col min="1" max="1" width="0" style="1" hidden="1" customWidth="1"/>
    <col min="2" max="2" width="0.7265625" style="3" customWidth="1"/>
    <col min="3" max="11" width="2.08984375" style="3" customWidth="1"/>
    <col min="12" max="12" width="13.26953125" style="3" customWidth="1"/>
    <col min="13" max="13" width="21.6328125" style="3" bestFit="1" customWidth="1"/>
    <col min="14" max="14" width="3" style="3" customWidth="1"/>
    <col min="15" max="15" width="0.7265625" style="49" customWidth="1"/>
    <col min="16" max="16" width="9" style="6"/>
    <col min="17" max="17" width="0" style="6" hidden="1" customWidth="1"/>
    <col min="18" max="16384" width="9" style="6"/>
  </cols>
  <sheetData>
    <row r="1" spans="1:50" s="49" customFormat="1" x14ac:dyDescent="0.2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50" s="49" customFormat="1" ht="23.5" x14ac:dyDescent="0.2">
      <c r="A2" s="1"/>
      <c r="B2" s="155"/>
      <c r="C2" s="290" t="s">
        <v>347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50" s="49" customFormat="1" ht="14" x14ac:dyDescent="0.2">
      <c r="A3" s="156"/>
      <c r="B3" s="157"/>
      <c r="C3" s="291" t="s">
        <v>345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50" s="49" customFormat="1" ht="14" x14ac:dyDescent="0.2">
      <c r="A4" s="156"/>
      <c r="B4" s="157"/>
      <c r="C4" s="291" t="s">
        <v>348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50" s="49" customFormat="1" ht="13.5" thickBot="1" x14ac:dyDescent="0.25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50" s="49" customFormat="1" x14ac:dyDescent="0.2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50" s="49" customFormat="1" ht="13.5" thickBot="1" x14ac:dyDescent="0.25">
      <c r="A7" s="156" t="s">
        <v>314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50" s="49" customFormat="1" x14ac:dyDescent="0.2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X8" s="222"/>
    </row>
    <row r="9" spans="1:50" s="49" customFormat="1" x14ac:dyDescent="0.2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4241004</v>
      </c>
      <c r="N9" s="174"/>
      <c r="Q9" s="49">
        <f>IF(AND(Q10="-",Q15="-"),"-",SUM(Q10,Q15))</f>
        <v>4241003780</v>
      </c>
      <c r="AX9" s="222"/>
    </row>
    <row r="10" spans="1:50" s="49" customFormat="1" x14ac:dyDescent="0.2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2558846</v>
      </c>
      <c r="N10" s="174"/>
      <c r="Q10" s="49">
        <f>IF(COUNTIF(Q11:Q14,"-")=COUNTA(Q11:Q14),"-",SUM(Q11:Q14))</f>
        <v>2558845744</v>
      </c>
      <c r="AX10" s="222"/>
    </row>
    <row r="11" spans="1:50" s="49" customFormat="1" x14ac:dyDescent="0.2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907198</v>
      </c>
      <c r="N11" s="174"/>
      <c r="Q11" s="49">
        <v>907197908</v>
      </c>
      <c r="AX11" s="222"/>
    </row>
    <row r="12" spans="1:50" s="49" customFormat="1" x14ac:dyDescent="0.2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1590833</v>
      </c>
      <c r="N12" s="174"/>
      <c r="Q12" s="49">
        <v>1590832859</v>
      </c>
      <c r="AX12" s="222"/>
    </row>
    <row r="13" spans="1:50" s="49" customFormat="1" x14ac:dyDescent="0.2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41242</v>
      </c>
      <c r="N13" s="174"/>
      <c r="Q13" s="49">
        <v>41242190</v>
      </c>
      <c r="AX13" s="222"/>
    </row>
    <row r="14" spans="1:50" s="49" customFormat="1" x14ac:dyDescent="0.2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19573</v>
      </c>
      <c r="N14" s="174"/>
      <c r="Q14" s="49">
        <v>19572787</v>
      </c>
      <c r="AX14" s="222"/>
    </row>
    <row r="15" spans="1:50" s="49" customFormat="1" x14ac:dyDescent="0.2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1682158</v>
      </c>
      <c r="N15" s="174"/>
      <c r="Q15" s="49">
        <f>IF(COUNTIF(Q16:Q19,"-")=COUNTA(Q16:Q19),"-",SUM(Q16:Q19))</f>
        <v>1682158036</v>
      </c>
      <c r="AX15" s="222"/>
    </row>
    <row r="16" spans="1:50" s="49" customFormat="1" x14ac:dyDescent="0.2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718023</v>
      </c>
      <c r="N16" s="174"/>
      <c r="Q16" s="49">
        <v>718022674</v>
      </c>
      <c r="AX16" s="222"/>
    </row>
    <row r="17" spans="1:50" s="49" customFormat="1" x14ac:dyDescent="0.2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253133</v>
      </c>
      <c r="N17" s="174"/>
      <c r="Q17" s="49">
        <v>253133037</v>
      </c>
      <c r="AX17" s="222"/>
    </row>
    <row r="18" spans="1:50" s="49" customFormat="1" x14ac:dyDescent="0.2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707287</v>
      </c>
      <c r="N18" s="178"/>
      <c r="Q18" s="49">
        <v>707286985</v>
      </c>
      <c r="AX18" s="222"/>
    </row>
    <row r="19" spans="1:50" s="49" customFormat="1" x14ac:dyDescent="0.2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3715</v>
      </c>
      <c r="N19" s="174"/>
      <c r="Q19" s="49">
        <v>3715340</v>
      </c>
      <c r="AX19" s="222"/>
    </row>
    <row r="20" spans="1:50" s="49" customFormat="1" x14ac:dyDescent="0.2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4465281</v>
      </c>
      <c r="N20" s="174"/>
      <c r="Q20" s="49">
        <f>IF(COUNTIF(Q21:Q24,"-")=COUNTA(Q21:Q24),"-",SUM(Q21:Q24))</f>
        <v>4465280983</v>
      </c>
      <c r="AX20" s="222"/>
    </row>
    <row r="21" spans="1:50" s="49" customFormat="1" x14ac:dyDescent="0.2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3690497</v>
      </c>
      <c r="N21" s="174"/>
      <c r="Q21" s="49">
        <v>3690497396</v>
      </c>
      <c r="AX21" s="222"/>
    </row>
    <row r="22" spans="1:50" s="49" customFormat="1" x14ac:dyDescent="0.2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576128</v>
      </c>
      <c r="N22" s="174"/>
      <c r="Q22" s="49">
        <v>576128061</v>
      </c>
      <c r="AX22" s="222"/>
    </row>
    <row r="23" spans="1:50" s="49" customFormat="1" x14ac:dyDescent="0.2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153736</v>
      </c>
      <c r="N23" s="174"/>
      <c r="Q23" s="49">
        <v>153735782</v>
      </c>
      <c r="AX23" s="222"/>
    </row>
    <row r="24" spans="1:50" s="49" customFormat="1" x14ac:dyDescent="0.2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44920</v>
      </c>
      <c r="N24" s="174"/>
      <c r="Q24" s="49">
        <v>44919744</v>
      </c>
      <c r="AX24" s="222"/>
    </row>
    <row r="25" spans="1:50" s="49" customFormat="1" x14ac:dyDescent="0.2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 t="s">
        <v>11</v>
      </c>
      <c r="N25" s="174"/>
      <c r="Q25" s="49" t="str">
        <f>IF(COUNTIF(Q26:Q27,"-")=COUNTA(Q26:Q27),"-",SUM(Q26:Q27))</f>
        <v>-</v>
      </c>
      <c r="AX25" s="222"/>
    </row>
    <row r="26" spans="1:50" s="49" customFormat="1" x14ac:dyDescent="0.2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 t="s">
        <v>340</v>
      </c>
      <c r="N26" s="174"/>
      <c r="Q26" s="49" t="s">
        <v>11</v>
      </c>
      <c r="AX26" s="222"/>
    </row>
    <row r="27" spans="1:50" s="49" customFormat="1" x14ac:dyDescent="0.2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 t="s">
        <v>342</v>
      </c>
      <c r="N27" s="174"/>
      <c r="Q27" s="49" t="s">
        <v>11</v>
      </c>
      <c r="AX27" s="222"/>
    </row>
    <row r="28" spans="1:50" s="49" customFormat="1" x14ac:dyDescent="0.2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 t="s">
        <v>340</v>
      </c>
      <c r="N28" s="174"/>
      <c r="Q28" s="49" t="s">
        <v>11</v>
      </c>
      <c r="AX28" s="222"/>
    </row>
    <row r="29" spans="1:50" s="49" customFormat="1" x14ac:dyDescent="0.2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224277</v>
      </c>
      <c r="N29" s="186"/>
      <c r="Q29" s="49">
        <f>IF(COUNTIF(Q9:Q28,"-")=COUNTA(Q9:Q28),"-",SUM(Q20,Q28)-SUM(Q9,Q25))</f>
        <v>224277203</v>
      </c>
      <c r="AX29" s="222"/>
    </row>
    <row r="30" spans="1:50" s="49" customFormat="1" x14ac:dyDescent="0.2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X30" s="222"/>
    </row>
    <row r="31" spans="1:50" s="49" customFormat="1" x14ac:dyDescent="0.2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1182194</v>
      </c>
      <c r="N31" s="174"/>
      <c r="Q31" s="49">
        <f>IF(COUNTIF(Q32:Q36,"-")=COUNTA(Q32:Q36),"-",SUM(Q32:Q36))</f>
        <v>1182194075</v>
      </c>
      <c r="AX31" s="222"/>
    </row>
    <row r="32" spans="1:50" s="49" customFormat="1" x14ac:dyDescent="0.2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758061</v>
      </c>
      <c r="N32" s="174"/>
      <c r="Q32" s="49">
        <v>758060873</v>
      </c>
      <c r="AX32" s="222"/>
    </row>
    <row r="33" spans="1:50" s="49" customFormat="1" x14ac:dyDescent="0.2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397981</v>
      </c>
      <c r="N33" s="174"/>
      <c r="Q33" s="49">
        <v>397981202</v>
      </c>
      <c r="AX33" s="222"/>
    </row>
    <row r="34" spans="1:50" s="49" customFormat="1" x14ac:dyDescent="0.2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 t="s">
        <v>340</v>
      </c>
      <c r="N34" s="174"/>
      <c r="Q34" s="49" t="s">
        <v>11</v>
      </c>
      <c r="AX34" s="222"/>
    </row>
    <row r="35" spans="1:50" s="49" customFormat="1" x14ac:dyDescent="0.2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26152</v>
      </c>
      <c r="N35" s="174"/>
      <c r="Q35" s="49">
        <v>26152000</v>
      </c>
      <c r="AX35" s="222"/>
    </row>
    <row r="36" spans="1:50" s="49" customFormat="1" x14ac:dyDescent="0.2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 t="s">
        <v>342</v>
      </c>
      <c r="N36" s="174"/>
      <c r="Q36" s="49" t="s">
        <v>11</v>
      </c>
      <c r="AX36" s="222"/>
    </row>
    <row r="37" spans="1:50" s="49" customFormat="1" x14ac:dyDescent="0.2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885087</v>
      </c>
      <c r="N37" s="174" t="s">
        <v>343</v>
      </c>
      <c r="Q37" s="49">
        <f>IF(COUNTIF(Q38:Q42,"-")=COUNTA(Q38:Q42),"-",SUM(Q38:Q42))</f>
        <v>885087442</v>
      </c>
      <c r="AX37" s="222"/>
    </row>
    <row r="38" spans="1:50" s="49" customFormat="1" x14ac:dyDescent="0.2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241905</v>
      </c>
      <c r="N38" s="174"/>
      <c r="Q38" s="49">
        <v>241905000</v>
      </c>
      <c r="AX38" s="222"/>
    </row>
    <row r="39" spans="1:50" s="49" customFormat="1" x14ac:dyDescent="0.2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616249</v>
      </c>
      <c r="N39" s="174"/>
      <c r="Q39" s="49">
        <v>616248792</v>
      </c>
      <c r="AX39" s="222"/>
    </row>
    <row r="40" spans="1:50" s="49" customFormat="1" x14ac:dyDescent="0.2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26745</v>
      </c>
      <c r="N40" s="174"/>
      <c r="Q40" s="49">
        <v>26745000</v>
      </c>
      <c r="AX40" s="222"/>
    </row>
    <row r="41" spans="1:50" s="49" customFormat="1" x14ac:dyDescent="0.2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189</v>
      </c>
      <c r="N41" s="174"/>
      <c r="Q41" s="49">
        <v>188650</v>
      </c>
      <c r="AX41" s="222"/>
    </row>
    <row r="42" spans="1:50" s="49" customFormat="1" x14ac:dyDescent="0.2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 t="s">
        <v>342</v>
      </c>
      <c r="N42" s="174"/>
      <c r="Q42" s="49" t="s">
        <v>11</v>
      </c>
      <c r="AX42" s="222"/>
    </row>
    <row r="43" spans="1:50" s="49" customFormat="1" x14ac:dyDescent="0.2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-297107</v>
      </c>
      <c r="N43" s="186"/>
      <c r="Q43" s="49">
        <f>IF(AND(Q31="-",Q37="-"),"-",SUM(Q37)-SUM(Q31))</f>
        <v>-297106633</v>
      </c>
      <c r="AX43" s="222"/>
    </row>
    <row r="44" spans="1:50" s="49" customFormat="1" x14ac:dyDescent="0.2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X44" s="222"/>
    </row>
    <row r="45" spans="1:50" s="49" customFormat="1" x14ac:dyDescent="0.2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718627</v>
      </c>
      <c r="N45" s="174"/>
      <c r="Q45" s="49">
        <f>IF(COUNTIF(Q46:Q47,"-")=COUNTA(Q46:Q47),"-",SUM(Q46:Q47))</f>
        <v>718627432</v>
      </c>
      <c r="AX45" s="222"/>
    </row>
    <row r="46" spans="1:50" s="49" customFormat="1" x14ac:dyDescent="0.2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718627</v>
      </c>
      <c r="N46" s="174"/>
      <c r="Q46" s="49">
        <v>718627432</v>
      </c>
      <c r="AX46" s="222"/>
    </row>
    <row r="47" spans="1:50" s="49" customFormat="1" x14ac:dyDescent="0.2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 t="s">
        <v>342</v>
      </c>
      <c r="N47" s="174"/>
      <c r="Q47" s="49" t="s">
        <v>11</v>
      </c>
      <c r="AX47" s="222"/>
    </row>
    <row r="48" spans="1:50" s="49" customFormat="1" x14ac:dyDescent="0.2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661100</v>
      </c>
      <c r="N48" s="174"/>
      <c r="Q48" s="49">
        <f>IF(COUNTIF(Q49:Q50,"-")=COUNTA(Q49:Q50),"-",SUM(Q49:Q50))</f>
        <v>661100000</v>
      </c>
      <c r="AX48" s="222"/>
    </row>
    <row r="49" spans="1:50" s="49" customFormat="1" x14ac:dyDescent="0.2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661100</v>
      </c>
      <c r="N49" s="174"/>
      <c r="Q49" s="49">
        <v>661100000</v>
      </c>
      <c r="AX49" s="222"/>
    </row>
    <row r="50" spans="1:50" s="49" customFormat="1" x14ac:dyDescent="0.2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189"/>
      <c r="J50" s="158"/>
      <c r="K50" s="158"/>
      <c r="L50" s="172"/>
      <c r="M50" s="173" t="s">
        <v>340</v>
      </c>
      <c r="N50" s="174"/>
      <c r="Q50" s="49" t="s">
        <v>11</v>
      </c>
      <c r="AX50" s="222"/>
    </row>
    <row r="51" spans="1:50" s="49" customFormat="1" x14ac:dyDescent="0.2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-57527</v>
      </c>
      <c r="N51" s="186"/>
      <c r="Q51" s="49">
        <f>IF(AND(Q45="-",Q48="-"),"-",SUM(Q48)-SUM(Q45))</f>
        <v>-57527432</v>
      </c>
      <c r="AX51" s="222"/>
    </row>
    <row r="52" spans="1:50" s="49" customFormat="1" x14ac:dyDescent="0.2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5">
        <v>-130357</v>
      </c>
      <c r="N52" s="186"/>
      <c r="Q52" s="49">
        <f>IF(AND(Q29="-",Q43="-",Q51="-"),"-",SUM(Q29,Q43,Q51))</f>
        <v>-130356862</v>
      </c>
      <c r="AX52" s="222"/>
    </row>
    <row r="53" spans="1:50" s="49" customFormat="1" ht="13.5" thickBot="1" x14ac:dyDescent="0.25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>
        <v>348191</v>
      </c>
      <c r="N53" s="186"/>
      <c r="Q53" s="49">
        <v>348191240</v>
      </c>
      <c r="AX53" s="222"/>
    </row>
    <row r="54" spans="1:50" s="49" customFormat="1" ht="13.5" hidden="1" thickBot="1" x14ac:dyDescent="0.25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91" t="s">
        <v>340</v>
      </c>
      <c r="N54" s="186"/>
      <c r="Q54" s="49" t="s">
        <v>342</v>
      </c>
      <c r="AX54" s="222"/>
    </row>
    <row r="55" spans="1:50" s="49" customFormat="1" ht="13.5" thickBot="1" x14ac:dyDescent="0.25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92">
        <v>217834</v>
      </c>
      <c r="N55" s="193"/>
      <c r="Q55" s="49">
        <f>IF(COUNTIF(Q52:Q54,"-")=COUNTA(Q52:Q54),"-",SUM(Q52:Q54))</f>
        <v>217834378</v>
      </c>
      <c r="AX55" s="222"/>
    </row>
    <row r="56" spans="1:50" s="49" customFormat="1" ht="13.5" thickBot="1" x14ac:dyDescent="0.25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X56" s="222"/>
    </row>
    <row r="57" spans="1:50" s="49" customFormat="1" x14ac:dyDescent="0.2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42933</v>
      </c>
      <c r="N57" s="200"/>
      <c r="Q57" s="49">
        <v>42932904</v>
      </c>
      <c r="AX57" s="222"/>
    </row>
    <row r="58" spans="1:50" s="49" customForma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-6974</v>
      </c>
      <c r="N58" s="186"/>
      <c r="Q58" s="49">
        <v>-6974498</v>
      </c>
      <c r="AX58" s="222"/>
    </row>
    <row r="59" spans="1:50" s="49" customFormat="1" ht="13.5" thickBot="1" x14ac:dyDescent="0.25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35958</v>
      </c>
      <c r="N59" s="206" t="s">
        <v>343</v>
      </c>
      <c r="Q59" s="49">
        <f>IF(COUNTIF(Q57:Q58,"-")=COUNTA(Q57:Q58),"-",SUM(Q57:Q58))</f>
        <v>35958406</v>
      </c>
      <c r="AX59" s="222"/>
    </row>
    <row r="60" spans="1:50" s="49" customFormat="1" ht="13.5" thickBot="1" x14ac:dyDescent="0.25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253793</v>
      </c>
      <c r="N60" s="193" t="s">
        <v>343</v>
      </c>
      <c r="Q60" s="49">
        <f>IF(AND(Q55="-",Q59="-"),"-",SUM(Q55,Q59))</f>
        <v>253792784</v>
      </c>
      <c r="AX60" s="222"/>
    </row>
    <row r="61" spans="1:50" s="49" customFormat="1" ht="6.75" customHeight="1" x14ac:dyDescent="0.2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50" s="49" customFormat="1" x14ac:dyDescent="0.2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